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  <sheet name="Badstraße" sheetId="4" r:id="rId4"/>
  </sheets>
  <calcPr calcId="145621"/>
</workbook>
</file>

<file path=xl/calcChain.xml><?xml version="1.0" encoding="utf-8"?>
<calcChain xmlns="http://schemas.openxmlformats.org/spreadsheetml/2006/main">
  <c r="G12" i="4" l="1"/>
  <c r="H12" i="4" s="1"/>
  <c r="K12" i="4" s="1"/>
  <c r="G8" i="4"/>
  <c r="K4" i="4"/>
  <c r="I4" i="4"/>
  <c r="G4" i="4"/>
  <c r="G27" i="1" l="1"/>
  <c r="N3" i="2" l="1"/>
  <c r="M3" i="2"/>
  <c r="E10" i="3" l="1"/>
  <c r="E9" i="3"/>
  <c r="E8" i="3"/>
  <c r="E7" i="3"/>
  <c r="E6" i="3"/>
  <c r="E5" i="3"/>
  <c r="E4" i="3"/>
  <c r="J20" i="2" l="1"/>
  <c r="J15" i="2"/>
  <c r="J10" i="2"/>
  <c r="J3" i="2"/>
  <c r="K3" i="2" s="1"/>
  <c r="L3" i="2" s="1"/>
  <c r="J6" i="2"/>
  <c r="E6" i="2"/>
  <c r="E3" i="2"/>
  <c r="E10" i="2" s="1"/>
  <c r="F10" i="2" s="1"/>
  <c r="K10" i="2" l="1"/>
  <c r="L10" i="2" s="1"/>
  <c r="F12" i="2"/>
  <c r="C15" i="2" s="1"/>
  <c r="K6" i="2"/>
  <c r="L6" i="2" s="1"/>
  <c r="D49" i="1"/>
  <c r="E49" i="1" s="1"/>
  <c r="C49" i="1"/>
  <c r="D48" i="1"/>
  <c r="E48" i="1" s="1"/>
  <c r="C48" i="1"/>
  <c r="D47" i="1"/>
  <c r="E47" i="1" s="1"/>
  <c r="C47" i="1"/>
  <c r="D46" i="1"/>
  <c r="E46" i="1" s="1"/>
  <c r="C46" i="1"/>
  <c r="G45" i="1"/>
  <c r="G46" i="1" s="1"/>
  <c r="D45" i="1"/>
  <c r="E45" i="1" s="1"/>
  <c r="C45" i="1"/>
  <c r="H44" i="1"/>
  <c r="K44" i="1" s="1"/>
  <c r="E44" i="1"/>
  <c r="D44" i="1"/>
  <c r="C44" i="1"/>
  <c r="G43" i="1"/>
  <c r="H43" i="1" s="1"/>
  <c r="E43" i="1"/>
  <c r="D43" i="1"/>
  <c r="C43" i="1"/>
  <c r="G42" i="1"/>
  <c r="H42" i="1" s="1"/>
  <c r="E42" i="1"/>
  <c r="D42" i="1"/>
  <c r="C42" i="1"/>
  <c r="G41" i="1"/>
  <c r="H41" i="1" s="1"/>
  <c r="E41" i="1"/>
  <c r="D41" i="1"/>
  <c r="C41" i="1"/>
  <c r="D31" i="1"/>
  <c r="E31" i="1" s="1"/>
  <c r="C31" i="1"/>
  <c r="D30" i="1"/>
  <c r="E30" i="1" s="1"/>
  <c r="C30" i="1"/>
  <c r="D29" i="1"/>
  <c r="E29" i="1" s="1"/>
  <c r="C29" i="1"/>
  <c r="D28" i="1"/>
  <c r="E28" i="1" s="1"/>
  <c r="C28" i="1"/>
  <c r="H27" i="1"/>
  <c r="D27" i="1"/>
  <c r="E27" i="1" s="1"/>
  <c r="C27" i="1"/>
  <c r="H26" i="1"/>
  <c r="E26" i="1"/>
  <c r="D26" i="1"/>
  <c r="C26" i="1"/>
  <c r="G25" i="1"/>
  <c r="H25" i="1" s="1"/>
  <c r="E25" i="1"/>
  <c r="D25" i="1"/>
  <c r="C25" i="1"/>
  <c r="G24" i="1"/>
  <c r="H24" i="1" s="1"/>
  <c r="E24" i="1"/>
  <c r="D24" i="1"/>
  <c r="C24" i="1"/>
  <c r="G17" i="1"/>
  <c r="H17" i="1" s="1"/>
  <c r="E17" i="1"/>
  <c r="D17" i="1"/>
  <c r="C17" i="1"/>
  <c r="H16" i="1"/>
  <c r="E16" i="1"/>
  <c r="D16" i="1"/>
  <c r="C16" i="1"/>
  <c r="H15" i="1"/>
  <c r="D15" i="1"/>
  <c r="E15" i="1" s="1"/>
  <c r="C15" i="1"/>
  <c r="G14" i="1"/>
  <c r="H14" i="1" s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G10" i="1"/>
  <c r="H10" i="1" s="1"/>
  <c r="E9" i="1"/>
  <c r="D9" i="1"/>
  <c r="C9" i="1"/>
  <c r="I15" i="1" l="1"/>
  <c r="J26" i="1"/>
  <c r="M10" i="2"/>
  <c r="N10" i="2"/>
  <c r="E15" i="2"/>
  <c r="C20" i="2"/>
  <c r="M6" i="2"/>
  <c r="N6" i="2"/>
  <c r="H45" i="1"/>
  <c r="K45" i="1" s="1"/>
  <c r="J15" i="1"/>
  <c r="K15" i="1"/>
  <c r="G13" i="1"/>
  <c r="K10" i="1"/>
  <c r="J10" i="1"/>
  <c r="I10" i="1"/>
  <c r="K14" i="1"/>
  <c r="J14" i="1"/>
  <c r="I14" i="1"/>
  <c r="J27" i="1"/>
  <c r="I27" i="1"/>
  <c r="K27" i="1"/>
  <c r="I16" i="1"/>
  <c r="K16" i="1"/>
  <c r="J16" i="1"/>
  <c r="I17" i="1"/>
  <c r="K17" i="1"/>
  <c r="J17" i="1"/>
  <c r="I24" i="1"/>
  <c r="K24" i="1"/>
  <c r="J24" i="1"/>
  <c r="I25" i="1"/>
  <c r="K25" i="1"/>
  <c r="J25" i="1"/>
  <c r="G47" i="1"/>
  <c r="H46" i="1"/>
  <c r="J41" i="1"/>
  <c r="I41" i="1"/>
  <c r="K41" i="1"/>
  <c r="J42" i="1"/>
  <c r="I42" i="1"/>
  <c r="K42" i="1"/>
  <c r="J43" i="1"/>
  <c r="I43" i="1"/>
  <c r="K43" i="1"/>
  <c r="K26" i="1"/>
  <c r="G28" i="1"/>
  <c r="I44" i="1"/>
  <c r="I26" i="1"/>
  <c r="J44" i="1"/>
  <c r="I45" i="1" l="1"/>
  <c r="J45" i="1"/>
  <c r="C22" i="2"/>
  <c r="E20" i="2"/>
  <c r="K20" i="2" s="1"/>
  <c r="L20" i="2" s="1"/>
  <c r="K15" i="2"/>
  <c r="L15" i="2" s="1"/>
  <c r="H13" i="1"/>
  <c r="G12" i="1"/>
  <c r="G48" i="1"/>
  <c r="H47" i="1"/>
  <c r="H28" i="1"/>
  <c r="G29" i="1"/>
  <c r="K46" i="1"/>
  <c r="J46" i="1"/>
  <c r="I46" i="1"/>
  <c r="C25" i="2" l="1"/>
  <c r="D25" i="2" s="1"/>
  <c r="M15" i="2"/>
  <c r="N15" i="2"/>
  <c r="N20" i="2"/>
  <c r="M20" i="2"/>
  <c r="H12" i="1"/>
  <c r="G11" i="1"/>
  <c r="I13" i="1"/>
  <c r="K13" i="1"/>
  <c r="J13" i="1"/>
  <c r="H29" i="1"/>
  <c r="G30" i="1"/>
  <c r="J28" i="1"/>
  <c r="I28" i="1"/>
  <c r="K28" i="1"/>
  <c r="K47" i="1"/>
  <c r="J47" i="1"/>
  <c r="I47" i="1"/>
  <c r="G49" i="1"/>
  <c r="H49" i="1" s="1"/>
  <c r="H48" i="1"/>
  <c r="N22" i="2" l="1"/>
  <c r="M22" i="2"/>
  <c r="H11" i="1"/>
  <c r="G9" i="1"/>
  <c r="H9" i="1" s="1"/>
  <c r="K12" i="1"/>
  <c r="J12" i="1"/>
  <c r="I12" i="1"/>
  <c r="K48" i="1"/>
  <c r="J48" i="1"/>
  <c r="I48" i="1"/>
  <c r="H30" i="1"/>
  <c r="G31" i="1"/>
  <c r="H31" i="1" s="1"/>
  <c r="K49" i="1"/>
  <c r="J49" i="1"/>
  <c r="I49" i="1"/>
  <c r="J29" i="1"/>
  <c r="I29" i="1"/>
  <c r="K29" i="1"/>
  <c r="J9" i="1" l="1"/>
  <c r="K9" i="1"/>
  <c r="I9" i="1"/>
  <c r="J11" i="1"/>
  <c r="K11" i="1"/>
  <c r="I11" i="1"/>
  <c r="J30" i="1"/>
  <c r="I30" i="1"/>
  <c r="K30" i="1"/>
  <c r="J31" i="1"/>
  <c r="I31" i="1"/>
  <c r="K31" i="1"/>
</calcChain>
</file>

<file path=xl/sharedStrings.xml><?xml version="1.0" encoding="utf-8"?>
<sst xmlns="http://schemas.openxmlformats.org/spreadsheetml/2006/main" count="136" uniqueCount="90">
  <si>
    <t>Tabelle nach LWF</t>
  </si>
  <si>
    <t>Heizwerte</t>
  </si>
  <si>
    <t>Hinweis:  Durch Eingabe eines anderen Wertes in den farbigen Feldern in Spalte 7 (€/MWh) können weitere Werte errechnet werden.</t>
  </si>
  <si>
    <t xml:space="preserve"> </t>
  </si>
  <si>
    <t>Fichte</t>
  </si>
  <si>
    <t>Wasser %</t>
  </si>
  <si>
    <t>kg/fm</t>
  </si>
  <si>
    <t>kg/Ster</t>
  </si>
  <si>
    <t>kg/Srm</t>
  </si>
  <si>
    <t>Srm/t</t>
  </si>
  <si>
    <t>kWh/kg</t>
  </si>
  <si>
    <t>€ / MWh</t>
  </si>
  <si>
    <t>Euro/t</t>
  </si>
  <si>
    <t>Euro/Srm</t>
  </si>
  <si>
    <t>Euro/Ster</t>
  </si>
  <si>
    <t>Euro/fm</t>
  </si>
  <si>
    <t>fm * 0,7</t>
  </si>
  <si>
    <t>fm * 0,4</t>
  </si>
  <si>
    <t>o. MWh/t</t>
  </si>
  <si>
    <t xml:space="preserve">1 MWh = </t>
  </si>
  <si>
    <t>7 x 6</t>
  </si>
  <si>
    <t>8 x 4 / 1000</t>
  </si>
  <si>
    <t>8 x 3 / 1000</t>
  </si>
  <si>
    <t>8 x 2 / 1000</t>
  </si>
  <si>
    <t>100 l Heizöl</t>
  </si>
  <si>
    <t>Kiefer</t>
  </si>
  <si>
    <t>Kg/fm</t>
  </si>
  <si>
    <t>Buche</t>
  </si>
  <si>
    <t>Potenziale im Landkreis</t>
  </si>
  <si>
    <t>ha</t>
  </si>
  <si>
    <t>fm/ha</t>
  </si>
  <si>
    <t>Gesamt</t>
  </si>
  <si>
    <t>kWh/fm</t>
  </si>
  <si>
    <t>fm</t>
  </si>
  <si>
    <t>kWh</t>
  </si>
  <si>
    <t>l Heizöl</t>
  </si>
  <si>
    <t>Haushalte</t>
  </si>
  <si>
    <t>Sägerestholz</t>
  </si>
  <si>
    <t>Papierholz</t>
  </si>
  <si>
    <t>Sägeholz</t>
  </si>
  <si>
    <t>Durchforstungen bis 30 Jahre</t>
  </si>
  <si>
    <t xml:space="preserve">Nutzungen &gt; </t>
  </si>
  <si>
    <t>Schnittholz</t>
  </si>
  <si>
    <t>Restholz, Hobel-, Sägespäne</t>
  </si>
  <si>
    <t>%</t>
  </si>
  <si>
    <t>Schnittholz vom Gesamteinschlag</t>
  </si>
  <si>
    <t>Äste und Reisig sollen im Bestand bleiben</t>
  </si>
  <si>
    <t>Weiteres Potenzial an Landschaftspflegematerial</t>
  </si>
  <si>
    <t>Verbautes Holz</t>
  </si>
  <si>
    <t>Heizwert</t>
  </si>
  <si>
    <t>Heizkostenvergleich</t>
  </si>
  <si>
    <t>Heizöl</t>
  </si>
  <si>
    <t>Erdgas</t>
  </si>
  <si>
    <t>Cent/kWh</t>
  </si>
  <si>
    <t>kWh/Einheit</t>
  </si>
  <si>
    <t>Pellets</t>
  </si>
  <si>
    <t>Scheitholz, hart</t>
  </si>
  <si>
    <t>Scheitholz, weich</t>
  </si>
  <si>
    <t>und Grundgebühr</t>
  </si>
  <si>
    <t>Nahwärme</t>
  </si>
  <si>
    <t>Hackschnitzel, weich</t>
  </si>
  <si>
    <t>Hackschnitzel, hart</t>
  </si>
  <si>
    <t>Preisvergleich</t>
  </si>
  <si>
    <t>Hartholzanteil!</t>
  </si>
  <si>
    <t>&gt;30 Jahre</t>
  </si>
  <si>
    <t>Verarbeitungsholz</t>
  </si>
  <si>
    <t>Altholz</t>
  </si>
  <si>
    <t>und</t>
  </si>
  <si>
    <t>Heizöl-</t>
  </si>
  <si>
    <t>äquivalent</t>
  </si>
  <si>
    <t xml:space="preserve">l/SRM </t>
  </si>
  <si>
    <t>Badstraße</t>
  </si>
  <si>
    <t>Verbrauch</t>
  </si>
  <si>
    <t>MWh</t>
  </si>
  <si>
    <t>MWh/t</t>
  </si>
  <si>
    <t>t</t>
  </si>
  <si>
    <t>SRM/t</t>
  </si>
  <si>
    <t>bei 20 %</t>
  </si>
  <si>
    <t>SRM</t>
  </si>
  <si>
    <t>€/SRM</t>
  </si>
  <si>
    <t>€/kWh</t>
  </si>
  <si>
    <t>€</t>
  </si>
  <si>
    <t>Investition</t>
  </si>
  <si>
    <t>Förderung</t>
  </si>
  <si>
    <t>Rest</t>
  </si>
  <si>
    <t>AFA</t>
  </si>
  <si>
    <t>Summe</t>
  </si>
  <si>
    <t>Gas</t>
  </si>
  <si>
    <t>??</t>
  </si>
  <si>
    <t>Betriebskosten, Versicherung, Betreuung, Reparaturen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</si>
</sst>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/>
    <xf numFmtId="1" fontId="0" fillId="0" borderId="0" xfId="0" applyNumberFormat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" fontId="9" fillId="0" borderId="0" xfId="0" applyNumberFormat="1" applyFont="1"/>
    <xf numFmtId="0" fontId="9" fillId="0" borderId="0" xfId="0" applyFont="1"/>
    <xf numFmtId="0" fontId="10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applyFill="1" applyBorder="1"/>
    <xf numFmtId="0" fontId="1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3</xdr:row>
      <xdr:rowOff>0</xdr:rowOff>
    </xdr:from>
    <xdr:to>
      <xdr:col>7</xdr:col>
      <xdr:colOff>9525</xdr:colOff>
      <xdr:row>14</xdr:row>
      <xdr:rowOff>85725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 flipH="1">
          <a:off x="5219700" y="962025"/>
          <a:ext cx="123825" cy="205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26" workbookViewId="0">
      <selection activeCell="G45" sqref="G45"/>
    </sheetView>
  </sheetViews>
  <sheetFormatPr baseColWidth="10" defaultRowHeight="15" x14ac:dyDescent="0.25"/>
  <cols>
    <col min="1" max="1" width="10.28515625" customWidth="1"/>
    <col min="12" max="12" width="10.28515625" customWidth="1"/>
  </cols>
  <sheetData>
    <row r="1" spans="1:12" ht="27" x14ac:dyDescent="0.35">
      <c r="A1" s="1" t="s">
        <v>0</v>
      </c>
      <c r="B1" s="1"/>
      <c r="E1" s="2" t="s">
        <v>1</v>
      </c>
    </row>
    <row r="3" spans="1:12" ht="15.75" x14ac:dyDescent="0.25">
      <c r="A3" s="3" t="s">
        <v>2</v>
      </c>
      <c r="B3" s="4"/>
      <c r="C3" s="4"/>
      <c r="D3" s="4"/>
      <c r="E3" s="3"/>
      <c r="F3" s="3"/>
      <c r="G3" s="3"/>
      <c r="H3" s="3"/>
      <c r="I3" s="3"/>
    </row>
    <row r="4" spans="1:12" ht="18" x14ac:dyDescent="0.25">
      <c r="A4" s="5" t="s">
        <v>4</v>
      </c>
      <c r="B4" s="4"/>
      <c r="C4" s="4"/>
      <c r="D4" s="4"/>
      <c r="E4" s="3"/>
      <c r="F4" s="3"/>
      <c r="G4" s="6" t="s">
        <v>3</v>
      </c>
      <c r="H4" s="3"/>
      <c r="I4" s="3"/>
      <c r="L4" t="s">
        <v>68</v>
      </c>
    </row>
    <row r="5" spans="1:12" ht="15.75" thickBot="1" x14ac:dyDescent="0.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t="s">
        <v>69</v>
      </c>
    </row>
    <row r="6" spans="1:12" x14ac:dyDescent="0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9" t="s">
        <v>11</v>
      </c>
      <c r="H6" s="8" t="s">
        <v>12</v>
      </c>
      <c r="I6" s="8" t="s">
        <v>13</v>
      </c>
      <c r="J6" s="8" t="s">
        <v>14</v>
      </c>
      <c r="K6" s="10" t="s">
        <v>15</v>
      </c>
      <c r="L6" s="54" t="s">
        <v>70</v>
      </c>
    </row>
    <row r="7" spans="1:12" x14ac:dyDescent="0.25">
      <c r="A7" s="8"/>
      <c r="B7" s="8"/>
      <c r="C7" s="8" t="s">
        <v>16</v>
      </c>
      <c r="D7" s="8" t="s">
        <v>17</v>
      </c>
      <c r="E7" s="8"/>
      <c r="F7" s="8" t="s">
        <v>18</v>
      </c>
      <c r="G7" s="11" t="s">
        <v>19</v>
      </c>
      <c r="H7" s="12" t="s">
        <v>20</v>
      </c>
      <c r="I7" s="13" t="s">
        <v>21</v>
      </c>
      <c r="J7" s="8" t="s">
        <v>22</v>
      </c>
      <c r="K7" s="14" t="s">
        <v>23</v>
      </c>
      <c r="L7" s="8"/>
    </row>
    <row r="8" spans="1:12" x14ac:dyDescent="0.25">
      <c r="G8" s="15" t="s">
        <v>24</v>
      </c>
    </row>
    <row r="9" spans="1:12" x14ac:dyDescent="0.25">
      <c r="A9" s="16">
        <v>0</v>
      </c>
      <c r="B9" s="16">
        <v>377</v>
      </c>
      <c r="C9" s="16">
        <f t="shared" ref="C9:C17" si="0">B9*0.7</f>
        <v>263.89999999999998</v>
      </c>
      <c r="D9" s="16">
        <f t="shared" ref="D9:D17" si="1">B9*0.4</f>
        <v>150.80000000000001</v>
      </c>
      <c r="E9" s="17">
        <f t="shared" ref="E9:E17" si="2">1000/D9</f>
        <v>6.6312997347480103</v>
      </c>
      <c r="F9" s="18">
        <v>5.2</v>
      </c>
      <c r="G9" s="19">
        <f>G11</f>
        <v>45</v>
      </c>
      <c r="H9" s="17">
        <f>G9*F9</f>
        <v>234</v>
      </c>
      <c r="I9" s="17">
        <f>H9*D9/1000</f>
        <v>35.287200000000006</v>
      </c>
      <c r="J9" s="17">
        <f>H9*C9/1000</f>
        <v>61.752599999999994</v>
      </c>
      <c r="K9" s="20">
        <f>H9*B9/1000</f>
        <v>88.218000000000004</v>
      </c>
      <c r="L9" s="42">
        <v>81</v>
      </c>
    </row>
    <row r="10" spans="1:12" x14ac:dyDescent="0.25">
      <c r="A10" s="16">
        <v>10</v>
      </c>
      <c r="B10" s="16">
        <v>424</v>
      </c>
      <c r="C10" s="16">
        <v>296.8</v>
      </c>
      <c r="D10" s="16">
        <v>169.6</v>
      </c>
      <c r="E10" s="17">
        <v>6</v>
      </c>
      <c r="F10" s="21">
        <v>4.6100000000000003</v>
      </c>
      <c r="G10" s="19">
        <f>G15</f>
        <v>45</v>
      </c>
      <c r="H10" s="17">
        <f>G10*F10</f>
        <v>207.45000000000002</v>
      </c>
      <c r="I10" s="17">
        <f>H10*D10/1000</f>
        <v>35.183520000000001</v>
      </c>
      <c r="J10" s="17">
        <f>H10*C10/1000</f>
        <v>61.571160000000013</v>
      </c>
      <c r="K10" s="20">
        <f>H10*B10/1000</f>
        <v>87.958799999999997</v>
      </c>
      <c r="L10" s="42">
        <v>80</v>
      </c>
    </row>
    <row r="11" spans="1:12" x14ac:dyDescent="0.25">
      <c r="A11" s="16">
        <v>20</v>
      </c>
      <c r="B11" s="16">
        <v>471</v>
      </c>
      <c r="C11" s="16">
        <f t="shared" si="0"/>
        <v>329.7</v>
      </c>
      <c r="D11" s="16">
        <f t="shared" si="1"/>
        <v>188.4</v>
      </c>
      <c r="E11" s="17">
        <f t="shared" si="2"/>
        <v>5.3078556263269636</v>
      </c>
      <c r="F11" s="21">
        <v>4</v>
      </c>
      <c r="G11" s="19">
        <f>G12</f>
        <v>45</v>
      </c>
      <c r="H11" s="17">
        <f t="shared" ref="H11:H17" si="3">G11*F11</f>
        <v>180</v>
      </c>
      <c r="I11" s="17">
        <f t="shared" ref="I11:I17" si="4">H11*D11/1000</f>
        <v>33.911999999999999</v>
      </c>
      <c r="J11" s="17">
        <f t="shared" ref="J11:J17" si="5">H11*C11/1000</f>
        <v>59.345999999999997</v>
      </c>
      <c r="K11" s="20">
        <f t="shared" ref="K11:K17" si="6">H11*B11/1000</f>
        <v>84.78</v>
      </c>
      <c r="L11" s="42">
        <v>80</v>
      </c>
    </row>
    <row r="12" spans="1:12" x14ac:dyDescent="0.25">
      <c r="A12" s="16">
        <v>25</v>
      </c>
      <c r="B12" s="16">
        <v>503</v>
      </c>
      <c r="C12" s="16">
        <f t="shared" si="0"/>
        <v>352.09999999999997</v>
      </c>
      <c r="D12" s="16">
        <f t="shared" si="1"/>
        <v>201.20000000000002</v>
      </c>
      <c r="E12" s="17">
        <f t="shared" si="2"/>
        <v>4.9701789264413518</v>
      </c>
      <c r="F12" s="18">
        <v>3.7</v>
      </c>
      <c r="G12" s="22">
        <f>G13</f>
        <v>45</v>
      </c>
      <c r="H12" s="23">
        <f t="shared" si="3"/>
        <v>166.5</v>
      </c>
      <c r="I12" s="24">
        <f t="shared" si="4"/>
        <v>33.4998</v>
      </c>
      <c r="J12" s="17">
        <f t="shared" si="5"/>
        <v>58.624649999999995</v>
      </c>
      <c r="K12" s="20">
        <f t="shared" si="6"/>
        <v>83.749499999999998</v>
      </c>
      <c r="L12" s="42">
        <v>79</v>
      </c>
    </row>
    <row r="13" spans="1:12" x14ac:dyDescent="0.25">
      <c r="A13" s="16">
        <v>30</v>
      </c>
      <c r="B13" s="16">
        <v>539</v>
      </c>
      <c r="C13" s="16">
        <f t="shared" si="0"/>
        <v>377.29999999999995</v>
      </c>
      <c r="D13" s="16">
        <f t="shared" si="1"/>
        <v>215.60000000000002</v>
      </c>
      <c r="E13" s="17">
        <f t="shared" si="2"/>
        <v>4.6382189239332092</v>
      </c>
      <c r="F13" s="18">
        <v>3.4</v>
      </c>
      <c r="G13" s="19">
        <f>G14</f>
        <v>45</v>
      </c>
      <c r="H13" s="17">
        <f t="shared" si="3"/>
        <v>153</v>
      </c>
      <c r="I13" s="17">
        <f t="shared" si="4"/>
        <v>32.986800000000002</v>
      </c>
      <c r="J13" s="17">
        <f t="shared" si="5"/>
        <v>57.726899999999993</v>
      </c>
      <c r="K13" s="20">
        <f t="shared" si="6"/>
        <v>82.466999999999999</v>
      </c>
      <c r="L13" s="42">
        <v>77</v>
      </c>
    </row>
    <row r="14" spans="1:12" ht="15.75" thickBot="1" x14ac:dyDescent="0.3">
      <c r="A14" s="16">
        <v>35</v>
      </c>
      <c r="B14" s="16">
        <v>580</v>
      </c>
      <c r="C14" s="17">
        <f t="shared" si="0"/>
        <v>406</v>
      </c>
      <c r="D14" s="17">
        <f t="shared" si="1"/>
        <v>232</v>
      </c>
      <c r="E14" s="17">
        <f t="shared" si="2"/>
        <v>4.3103448275862073</v>
      </c>
      <c r="F14" s="18">
        <v>3.1</v>
      </c>
      <c r="G14" s="25">
        <f>G15</f>
        <v>45</v>
      </c>
      <c r="H14" s="26">
        <f t="shared" si="3"/>
        <v>139.5</v>
      </c>
      <c r="I14" s="26">
        <f t="shared" si="4"/>
        <v>32.363999999999997</v>
      </c>
      <c r="J14" s="26">
        <f t="shared" si="5"/>
        <v>56.637</v>
      </c>
      <c r="K14" s="27">
        <f t="shared" si="6"/>
        <v>80.91</v>
      </c>
      <c r="L14" s="42">
        <v>76</v>
      </c>
    </row>
    <row r="15" spans="1:12" ht="15.75" thickBot="1" x14ac:dyDescent="0.3">
      <c r="A15" s="28">
        <v>40</v>
      </c>
      <c r="B15" s="28">
        <v>628</v>
      </c>
      <c r="C15" s="28">
        <f t="shared" si="0"/>
        <v>439.59999999999997</v>
      </c>
      <c r="D15" s="28">
        <f t="shared" si="1"/>
        <v>251.20000000000002</v>
      </c>
      <c r="E15" s="26">
        <f t="shared" si="2"/>
        <v>3.9808917197452227</v>
      </c>
      <c r="F15" s="29">
        <v>2.8</v>
      </c>
      <c r="G15" s="30">
        <v>45</v>
      </c>
      <c r="H15" s="26">
        <f t="shared" si="3"/>
        <v>125.99999999999999</v>
      </c>
      <c r="I15" s="26">
        <f t="shared" si="4"/>
        <v>31.651199999999996</v>
      </c>
      <c r="J15" s="26">
        <f t="shared" si="5"/>
        <v>55.389599999999994</v>
      </c>
      <c r="K15" s="27">
        <f t="shared" si="6"/>
        <v>79.127999999999986</v>
      </c>
      <c r="L15" s="42">
        <v>75</v>
      </c>
    </row>
    <row r="16" spans="1:12" x14ac:dyDescent="0.25">
      <c r="A16" s="16">
        <v>45</v>
      </c>
      <c r="B16" s="16">
        <v>685</v>
      </c>
      <c r="C16" s="16">
        <f t="shared" si="0"/>
        <v>479.49999999999994</v>
      </c>
      <c r="D16" s="17">
        <f t="shared" si="1"/>
        <v>274</v>
      </c>
      <c r="E16" s="17">
        <f t="shared" si="2"/>
        <v>3.6496350364963503</v>
      </c>
      <c r="F16" s="18">
        <v>2.5</v>
      </c>
      <c r="G16" s="31">
        <v>35</v>
      </c>
      <c r="H16" s="17">
        <f t="shared" si="3"/>
        <v>87.5</v>
      </c>
      <c r="I16" s="17">
        <f t="shared" si="4"/>
        <v>23.975000000000001</v>
      </c>
      <c r="J16" s="17">
        <f t="shared" si="5"/>
        <v>41.95624999999999</v>
      </c>
      <c r="K16" s="20">
        <f t="shared" si="6"/>
        <v>59.9375</v>
      </c>
      <c r="L16" s="42">
        <v>73</v>
      </c>
    </row>
    <row r="17" spans="1:12" x14ac:dyDescent="0.25">
      <c r="A17" s="16">
        <v>50</v>
      </c>
      <c r="B17" s="16">
        <v>754</v>
      </c>
      <c r="C17" s="16">
        <f t="shared" si="0"/>
        <v>527.79999999999995</v>
      </c>
      <c r="D17" s="16">
        <f t="shared" si="1"/>
        <v>301.60000000000002</v>
      </c>
      <c r="E17" s="17">
        <f t="shared" si="2"/>
        <v>3.3156498673740051</v>
      </c>
      <c r="F17" s="18">
        <v>2.2999999999999998</v>
      </c>
      <c r="G17" s="19">
        <f>G15</f>
        <v>45</v>
      </c>
      <c r="H17" s="17">
        <f t="shared" si="3"/>
        <v>103.49999999999999</v>
      </c>
      <c r="I17" s="17">
        <f t="shared" si="4"/>
        <v>31.215599999999998</v>
      </c>
      <c r="J17" s="17">
        <f t="shared" si="5"/>
        <v>54.627299999999991</v>
      </c>
      <c r="K17" s="20">
        <f t="shared" si="6"/>
        <v>78.038999999999987</v>
      </c>
      <c r="L17" s="42">
        <v>71</v>
      </c>
    </row>
    <row r="18" spans="1:12" x14ac:dyDescent="0.25">
      <c r="B18" s="32"/>
      <c r="C18" s="32"/>
      <c r="D18" s="32"/>
      <c r="E18" s="32"/>
      <c r="F18" s="32"/>
      <c r="G18" s="32"/>
      <c r="H18" s="32"/>
      <c r="I18" s="32"/>
      <c r="J18" s="32"/>
      <c r="L18" s="32"/>
    </row>
    <row r="19" spans="1:12" ht="18" x14ac:dyDescent="0.25">
      <c r="A19" s="5" t="s">
        <v>25</v>
      </c>
      <c r="L19" t="s">
        <v>68</v>
      </c>
    </row>
    <row r="20" spans="1:12" x14ac:dyDescent="0.25">
      <c r="L20" t="s">
        <v>69</v>
      </c>
    </row>
    <row r="21" spans="1:12" x14ac:dyDescent="0.25">
      <c r="A21" s="33" t="s">
        <v>5</v>
      </c>
      <c r="B21" s="33" t="s">
        <v>26</v>
      </c>
      <c r="C21" s="33" t="s">
        <v>7</v>
      </c>
      <c r="D21" s="33" t="s">
        <v>8</v>
      </c>
      <c r="E21" s="33" t="s">
        <v>9</v>
      </c>
      <c r="F21" s="33" t="s">
        <v>10</v>
      </c>
      <c r="G21" s="33" t="s">
        <v>11</v>
      </c>
      <c r="H21" s="33" t="s">
        <v>12</v>
      </c>
      <c r="I21" s="33" t="s">
        <v>13</v>
      </c>
      <c r="J21" s="33" t="s">
        <v>14</v>
      </c>
      <c r="K21" s="33" t="s">
        <v>15</v>
      </c>
      <c r="L21" s="54" t="s">
        <v>70</v>
      </c>
    </row>
    <row r="22" spans="1:12" x14ac:dyDescent="0.25">
      <c r="A22" s="14"/>
      <c r="B22" s="14"/>
      <c r="C22" s="14" t="s">
        <v>16</v>
      </c>
      <c r="D22" s="14" t="s">
        <v>17</v>
      </c>
      <c r="E22" s="14"/>
      <c r="F22" s="14" t="s">
        <v>18</v>
      </c>
      <c r="G22" s="14"/>
      <c r="H22" s="14" t="s">
        <v>3</v>
      </c>
      <c r="I22" s="14"/>
      <c r="J22" s="14"/>
      <c r="K22" s="14"/>
      <c r="L22" s="12"/>
    </row>
    <row r="23" spans="1:12" x14ac:dyDescent="0.25">
      <c r="L23" s="32"/>
    </row>
    <row r="24" spans="1:12" x14ac:dyDescent="0.25">
      <c r="A24" s="18">
        <v>0</v>
      </c>
      <c r="B24" s="34">
        <v>431</v>
      </c>
      <c r="C24" s="34">
        <f>B24*0.7</f>
        <v>301.7</v>
      </c>
      <c r="D24" s="34">
        <f>B24*0.4</f>
        <v>172.4</v>
      </c>
      <c r="E24" s="24">
        <f>1000/D24</f>
        <v>5.8004640371229694</v>
      </c>
      <c r="F24" s="24">
        <v>5.2</v>
      </c>
      <c r="G24" s="24">
        <f>G26</f>
        <v>30</v>
      </c>
      <c r="H24" s="24">
        <f>G24*F24</f>
        <v>156</v>
      </c>
      <c r="I24" s="24">
        <f>H24*D24/1000</f>
        <v>26.894400000000001</v>
      </c>
      <c r="J24" s="24">
        <f>H24*C24/1000</f>
        <v>47.065199999999997</v>
      </c>
      <c r="K24" s="20">
        <f>H24*B24/1000</f>
        <v>67.236000000000004</v>
      </c>
      <c r="L24" s="42">
        <v>108</v>
      </c>
    </row>
    <row r="25" spans="1:12" ht="15.75" thickBot="1" x14ac:dyDescent="0.3">
      <c r="A25" s="18">
        <v>20</v>
      </c>
      <c r="B25" s="34">
        <v>539</v>
      </c>
      <c r="C25" s="34">
        <f t="shared" ref="C25:C31" si="7">B25*0.7</f>
        <v>377.29999999999995</v>
      </c>
      <c r="D25" s="34">
        <f t="shared" ref="D25:D31" si="8">B25*0.4</f>
        <v>215.60000000000002</v>
      </c>
      <c r="E25" s="24">
        <f t="shared" ref="E25:E31" si="9">1000/D25</f>
        <v>4.6382189239332092</v>
      </c>
      <c r="F25" s="24">
        <v>4</v>
      </c>
      <c r="G25" s="24">
        <f>G26</f>
        <v>30</v>
      </c>
      <c r="H25" s="24">
        <f t="shared" ref="H25:H31" si="10">G25*F25</f>
        <v>120</v>
      </c>
      <c r="I25" s="24">
        <f t="shared" ref="I25:I31" si="11">H25*D25/1000</f>
        <v>25.872000000000003</v>
      </c>
      <c r="J25" s="24">
        <f t="shared" ref="J25:J31" si="12">H25*C25/1000</f>
        <v>45.275999999999996</v>
      </c>
      <c r="K25" s="20">
        <f t="shared" ref="K25:K31" si="13">H25*B25/1000</f>
        <v>64.680000000000007</v>
      </c>
      <c r="L25" s="42">
        <v>101</v>
      </c>
    </row>
    <row r="26" spans="1:12" ht="15.75" thickBot="1" x14ac:dyDescent="0.3">
      <c r="A26" s="29">
        <v>25</v>
      </c>
      <c r="B26" s="35">
        <v>575</v>
      </c>
      <c r="C26" s="35">
        <f t="shared" si="7"/>
        <v>402.5</v>
      </c>
      <c r="D26" s="36">
        <f t="shared" si="8"/>
        <v>230</v>
      </c>
      <c r="E26" s="36">
        <f t="shared" si="9"/>
        <v>4.3478260869565215</v>
      </c>
      <c r="F26" s="37">
        <v>3.7</v>
      </c>
      <c r="G26" s="38">
        <v>30</v>
      </c>
      <c r="H26" s="37">
        <f t="shared" si="10"/>
        <v>111</v>
      </c>
      <c r="I26" s="36">
        <f t="shared" si="11"/>
        <v>25.53</v>
      </c>
      <c r="J26" s="36">
        <f t="shared" si="12"/>
        <v>44.677500000000002</v>
      </c>
      <c r="K26" s="27">
        <f t="shared" si="13"/>
        <v>63.825000000000003</v>
      </c>
      <c r="L26" s="42">
        <v>96</v>
      </c>
    </row>
    <row r="27" spans="1:12" x14ac:dyDescent="0.25">
      <c r="A27" s="18">
        <v>30</v>
      </c>
      <c r="B27" s="34">
        <v>616</v>
      </c>
      <c r="C27" s="34">
        <f t="shared" si="7"/>
        <v>431.2</v>
      </c>
      <c r="D27" s="34">
        <f t="shared" si="8"/>
        <v>246.4</v>
      </c>
      <c r="E27" s="24">
        <f t="shared" si="9"/>
        <v>4.0584415584415581</v>
      </c>
      <c r="F27" s="24">
        <v>3.4</v>
      </c>
      <c r="G27" s="24">
        <f>G26</f>
        <v>30</v>
      </c>
      <c r="H27" s="24">
        <f t="shared" si="10"/>
        <v>102</v>
      </c>
      <c r="I27" s="24">
        <f t="shared" si="11"/>
        <v>25.1328</v>
      </c>
      <c r="J27" s="24">
        <f t="shared" si="12"/>
        <v>43.982399999999998</v>
      </c>
      <c r="K27" s="20">
        <f t="shared" si="13"/>
        <v>62.832000000000001</v>
      </c>
      <c r="L27" s="42">
        <v>92</v>
      </c>
    </row>
    <row r="28" spans="1:12" x14ac:dyDescent="0.25">
      <c r="A28" s="18">
        <v>35</v>
      </c>
      <c r="B28" s="34">
        <v>663</v>
      </c>
      <c r="C28" s="34">
        <f t="shared" si="7"/>
        <v>464.09999999999997</v>
      </c>
      <c r="D28" s="34">
        <f t="shared" si="8"/>
        <v>265.2</v>
      </c>
      <c r="E28" s="24">
        <f t="shared" si="9"/>
        <v>3.7707390648567123</v>
      </c>
      <c r="F28" s="24">
        <v>3.1</v>
      </c>
      <c r="G28" s="24">
        <f>G27</f>
        <v>30</v>
      </c>
      <c r="H28" s="24">
        <f t="shared" si="10"/>
        <v>93</v>
      </c>
      <c r="I28" s="24">
        <f t="shared" si="11"/>
        <v>24.663599999999999</v>
      </c>
      <c r="J28" s="24">
        <f t="shared" si="12"/>
        <v>43.161299999999997</v>
      </c>
      <c r="K28" s="20">
        <f t="shared" si="13"/>
        <v>61.658999999999999</v>
      </c>
      <c r="L28" s="42">
        <v>89</v>
      </c>
    </row>
    <row r="29" spans="1:12" x14ac:dyDescent="0.25">
      <c r="A29" s="18">
        <v>40</v>
      </c>
      <c r="B29" s="34">
        <v>718</v>
      </c>
      <c r="C29" s="34">
        <f t="shared" si="7"/>
        <v>502.59999999999997</v>
      </c>
      <c r="D29" s="34">
        <f t="shared" si="8"/>
        <v>287.2</v>
      </c>
      <c r="E29" s="24">
        <f t="shared" si="9"/>
        <v>3.4818941504178276</v>
      </c>
      <c r="F29" s="24">
        <v>2.8</v>
      </c>
      <c r="G29" s="24">
        <f>G28</f>
        <v>30</v>
      </c>
      <c r="H29" s="24">
        <f t="shared" si="10"/>
        <v>84</v>
      </c>
      <c r="I29" s="24">
        <f t="shared" si="11"/>
        <v>24.1248</v>
      </c>
      <c r="J29" s="24">
        <f t="shared" si="12"/>
        <v>42.218399999999995</v>
      </c>
      <c r="K29" s="20">
        <f t="shared" si="13"/>
        <v>60.311999999999998</v>
      </c>
      <c r="L29" s="42">
        <v>87</v>
      </c>
    </row>
    <row r="30" spans="1:12" x14ac:dyDescent="0.25">
      <c r="A30" s="18">
        <v>45</v>
      </c>
      <c r="B30" s="34">
        <v>784</v>
      </c>
      <c r="C30" s="34">
        <f t="shared" si="7"/>
        <v>548.79999999999995</v>
      </c>
      <c r="D30" s="34">
        <f t="shared" si="8"/>
        <v>313.60000000000002</v>
      </c>
      <c r="E30" s="24">
        <f t="shared" si="9"/>
        <v>3.1887755102040813</v>
      </c>
      <c r="F30" s="24">
        <v>2.5</v>
      </c>
      <c r="G30" s="24">
        <f>G29</f>
        <v>30</v>
      </c>
      <c r="H30" s="24">
        <f t="shared" si="10"/>
        <v>75</v>
      </c>
      <c r="I30" s="24">
        <f t="shared" si="11"/>
        <v>23.52</v>
      </c>
      <c r="J30" s="24">
        <f t="shared" si="12"/>
        <v>41.16</v>
      </c>
      <c r="K30" s="20">
        <f t="shared" si="13"/>
        <v>58.8</v>
      </c>
      <c r="L30" s="42">
        <v>85</v>
      </c>
    </row>
    <row r="31" spans="1:12" x14ac:dyDescent="0.25">
      <c r="A31" s="18">
        <v>50</v>
      </c>
      <c r="B31" s="34">
        <v>862</v>
      </c>
      <c r="C31" s="34">
        <f t="shared" si="7"/>
        <v>603.4</v>
      </c>
      <c r="D31" s="34">
        <f t="shared" si="8"/>
        <v>344.8</v>
      </c>
      <c r="E31" s="24">
        <f t="shared" si="9"/>
        <v>2.9002320185614847</v>
      </c>
      <c r="F31" s="24">
        <v>2.2999999999999998</v>
      </c>
      <c r="G31" s="24">
        <f>G30</f>
        <v>30</v>
      </c>
      <c r="H31" s="24">
        <f t="shared" si="10"/>
        <v>69</v>
      </c>
      <c r="I31" s="24">
        <f t="shared" si="11"/>
        <v>23.7912</v>
      </c>
      <c r="J31" s="24">
        <f t="shared" si="12"/>
        <v>41.634599999999999</v>
      </c>
      <c r="K31" s="20">
        <f t="shared" si="13"/>
        <v>59.478000000000002</v>
      </c>
      <c r="L31" s="42">
        <v>83</v>
      </c>
    </row>
    <row r="32" spans="1:12" x14ac:dyDescent="0.25">
      <c r="A32" s="18"/>
      <c r="B32" s="32"/>
      <c r="C32" s="32"/>
      <c r="D32" s="32"/>
      <c r="E32" s="32"/>
      <c r="F32" s="32"/>
      <c r="G32" s="32"/>
      <c r="H32" s="32"/>
      <c r="I32" s="32"/>
      <c r="J32" s="32"/>
    </row>
    <row r="36" spans="1:12" ht="18" x14ac:dyDescent="0.25">
      <c r="A36" s="5" t="s">
        <v>27</v>
      </c>
      <c r="L36" t="s">
        <v>68</v>
      </c>
    </row>
    <row r="37" spans="1:12" x14ac:dyDescent="0.25">
      <c r="L37" t="s">
        <v>69</v>
      </c>
    </row>
    <row r="38" spans="1:12" x14ac:dyDescent="0.25">
      <c r="A38" s="33" t="s">
        <v>5</v>
      </c>
      <c r="B38" s="33" t="s">
        <v>26</v>
      </c>
      <c r="C38" s="33" t="s">
        <v>7</v>
      </c>
      <c r="D38" s="33" t="s">
        <v>8</v>
      </c>
      <c r="E38" s="33" t="s">
        <v>9</v>
      </c>
      <c r="F38" s="33" t="s">
        <v>10</v>
      </c>
      <c r="G38" s="33" t="s">
        <v>11</v>
      </c>
      <c r="H38" s="33" t="s">
        <v>12</v>
      </c>
      <c r="I38" s="33" t="s">
        <v>13</v>
      </c>
      <c r="J38" s="33" t="s">
        <v>14</v>
      </c>
      <c r="K38" s="33" t="s">
        <v>15</v>
      </c>
      <c r="L38" s="54" t="s">
        <v>70</v>
      </c>
    </row>
    <row r="39" spans="1:12" x14ac:dyDescent="0.25">
      <c r="A39" s="14"/>
      <c r="B39" s="14"/>
      <c r="C39" s="14" t="s">
        <v>16</v>
      </c>
      <c r="D39" s="14" t="s">
        <v>17</v>
      </c>
      <c r="E39" s="14"/>
      <c r="F39" s="14" t="s">
        <v>18</v>
      </c>
      <c r="G39" s="14"/>
      <c r="H39" s="14" t="s">
        <v>3</v>
      </c>
      <c r="I39" s="14"/>
      <c r="J39" s="14"/>
      <c r="K39" s="14"/>
      <c r="L39" s="8"/>
    </row>
    <row r="41" spans="1:12" x14ac:dyDescent="0.25">
      <c r="A41" s="18">
        <v>0</v>
      </c>
      <c r="B41" s="34">
        <v>558</v>
      </c>
      <c r="C41" s="39">
        <f>B41*0.7</f>
        <v>390.59999999999997</v>
      </c>
      <c r="D41" s="39">
        <f>B41*0.4</f>
        <v>223.20000000000002</v>
      </c>
      <c r="E41" s="24">
        <f>1000/D41</f>
        <v>4.4802867383512543</v>
      </c>
      <c r="F41" s="24">
        <v>5.0999999999999996</v>
      </c>
      <c r="G41" s="24">
        <f>G44</f>
        <v>40</v>
      </c>
      <c r="H41" s="24">
        <f>G41*F41</f>
        <v>204</v>
      </c>
      <c r="I41" s="24">
        <f>H41*D41/1000</f>
        <v>45.532800000000002</v>
      </c>
      <c r="J41" s="24">
        <f>H41*C41/1000</f>
        <v>79.682400000000001</v>
      </c>
      <c r="K41" s="20">
        <f>H41*B41/1000</f>
        <v>113.83199999999999</v>
      </c>
      <c r="L41" s="42">
        <v>117</v>
      </c>
    </row>
    <row r="42" spans="1:12" x14ac:dyDescent="0.25">
      <c r="A42" s="18">
        <v>10</v>
      </c>
      <c r="B42" s="34">
        <v>620</v>
      </c>
      <c r="C42" s="39">
        <f t="shared" ref="C42:C49" si="14">B42*0.7</f>
        <v>434</v>
      </c>
      <c r="D42" s="39">
        <f t="shared" ref="D42:D49" si="15">B42*0.4</f>
        <v>248</v>
      </c>
      <c r="E42" s="24">
        <f t="shared" ref="E42:E49" si="16">1000/D42</f>
        <v>4.032258064516129</v>
      </c>
      <c r="F42" s="24">
        <v>4.5</v>
      </c>
      <c r="G42" s="24">
        <f>G44</f>
        <v>40</v>
      </c>
      <c r="H42" s="24">
        <f t="shared" ref="H42:H49" si="17">G42*F42</f>
        <v>180</v>
      </c>
      <c r="I42" s="24">
        <f t="shared" ref="I42:I49" si="18">H42*D42/1000</f>
        <v>44.64</v>
      </c>
      <c r="J42" s="24">
        <f t="shared" ref="J42:J49" si="19">H42*C42/1000</f>
        <v>78.12</v>
      </c>
      <c r="K42" s="20">
        <f t="shared" ref="K42:K49" si="20">H42*B42/1000</f>
        <v>111.6</v>
      </c>
      <c r="L42" s="42">
        <v>115</v>
      </c>
    </row>
    <row r="43" spans="1:12" ht="15.75" thickBot="1" x14ac:dyDescent="0.3">
      <c r="A43" s="18">
        <v>20</v>
      </c>
      <c r="B43" s="34">
        <v>698</v>
      </c>
      <c r="C43" s="39">
        <f t="shared" si="14"/>
        <v>488.59999999999997</v>
      </c>
      <c r="D43" s="39">
        <f t="shared" si="15"/>
        <v>279.2</v>
      </c>
      <c r="E43" s="24">
        <f t="shared" si="16"/>
        <v>3.5816618911174785</v>
      </c>
      <c r="F43" s="24">
        <v>4</v>
      </c>
      <c r="G43" s="24">
        <f>G44</f>
        <v>40</v>
      </c>
      <c r="H43" s="24">
        <f t="shared" si="17"/>
        <v>160</v>
      </c>
      <c r="I43" s="24">
        <f t="shared" si="18"/>
        <v>44.671999999999997</v>
      </c>
      <c r="J43" s="24">
        <f t="shared" si="19"/>
        <v>78.176000000000002</v>
      </c>
      <c r="K43" s="20">
        <f t="shared" si="20"/>
        <v>111.68</v>
      </c>
      <c r="L43" s="42">
        <v>114</v>
      </c>
    </row>
    <row r="44" spans="1:12" ht="15.75" thickBot="1" x14ac:dyDescent="0.3">
      <c r="A44" s="29">
        <v>25</v>
      </c>
      <c r="B44" s="35">
        <v>744</v>
      </c>
      <c r="C44" s="40">
        <f t="shared" si="14"/>
        <v>520.79999999999995</v>
      </c>
      <c r="D44" s="40">
        <f t="shared" si="15"/>
        <v>297.60000000000002</v>
      </c>
      <c r="E44" s="36">
        <f t="shared" si="16"/>
        <v>3.3602150537634405</v>
      </c>
      <c r="F44" s="37">
        <v>3.7</v>
      </c>
      <c r="G44" s="38">
        <v>40</v>
      </c>
      <c r="H44" s="24">
        <f t="shared" si="17"/>
        <v>148</v>
      </c>
      <c r="I44" s="24">
        <f t="shared" si="18"/>
        <v>44.044800000000002</v>
      </c>
      <c r="J44" s="24">
        <f t="shared" si="19"/>
        <v>77.078399999999988</v>
      </c>
      <c r="K44" s="20">
        <f t="shared" si="20"/>
        <v>110.11199999999999</v>
      </c>
      <c r="L44" s="42">
        <v>115</v>
      </c>
    </row>
    <row r="45" spans="1:12" x14ac:dyDescent="0.25">
      <c r="A45" s="18">
        <v>30</v>
      </c>
      <c r="B45" s="34">
        <v>797</v>
      </c>
      <c r="C45" s="39">
        <f t="shared" si="14"/>
        <v>557.9</v>
      </c>
      <c r="D45" s="39">
        <f t="shared" si="15"/>
        <v>318.8</v>
      </c>
      <c r="E45" s="24">
        <f t="shared" si="16"/>
        <v>3.1367628607277287</v>
      </c>
      <c r="F45" s="24">
        <v>3.4</v>
      </c>
      <c r="G45" s="24">
        <f>G44</f>
        <v>40</v>
      </c>
      <c r="H45" s="24">
        <f t="shared" si="17"/>
        <v>136</v>
      </c>
      <c r="I45" s="24">
        <f t="shared" si="18"/>
        <v>43.3568</v>
      </c>
      <c r="J45" s="24">
        <f t="shared" si="19"/>
        <v>75.874399999999994</v>
      </c>
      <c r="K45" s="20">
        <f t="shared" si="20"/>
        <v>108.392</v>
      </c>
      <c r="L45" s="42">
        <v>111</v>
      </c>
    </row>
    <row r="46" spans="1:12" x14ac:dyDescent="0.25">
      <c r="A46" s="18">
        <v>35</v>
      </c>
      <c r="B46" s="34">
        <v>858</v>
      </c>
      <c r="C46" s="39">
        <f t="shared" si="14"/>
        <v>600.59999999999991</v>
      </c>
      <c r="D46" s="39">
        <f t="shared" si="15"/>
        <v>343.20000000000005</v>
      </c>
      <c r="E46" s="24">
        <f t="shared" si="16"/>
        <v>2.9137529137529135</v>
      </c>
      <c r="F46" s="24">
        <v>3.1</v>
      </c>
      <c r="G46" s="24">
        <f>G45</f>
        <v>40</v>
      </c>
      <c r="H46" s="24">
        <f t="shared" si="17"/>
        <v>124</v>
      </c>
      <c r="I46" s="24">
        <f t="shared" si="18"/>
        <v>42.556800000000003</v>
      </c>
      <c r="J46" s="24">
        <f t="shared" si="19"/>
        <v>74.474399999999989</v>
      </c>
      <c r="K46" s="20">
        <f t="shared" si="20"/>
        <v>106.392</v>
      </c>
      <c r="L46" s="42">
        <v>109</v>
      </c>
    </row>
    <row r="47" spans="1:12" x14ac:dyDescent="0.25">
      <c r="A47" s="18">
        <v>40</v>
      </c>
      <c r="B47" s="34">
        <v>930</v>
      </c>
      <c r="C47" s="39">
        <f t="shared" si="14"/>
        <v>651</v>
      </c>
      <c r="D47" s="39">
        <f t="shared" si="15"/>
        <v>372</v>
      </c>
      <c r="E47" s="24">
        <f t="shared" si="16"/>
        <v>2.6881720430107525</v>
      </c>
      <c r="F47" s="24">
        <v>2.8</v>
      </c>
      <c r="G47" s="24">
        <f>G46</f>
        <v>40</v>
      </c>
      <c r="H47" s="24">
        <f t="shared" si="17"/>
        <v>112</v>
      </c>
      <c r="I47" s="24">
        <f t="shared" si="18"/>
        <v>41.664000000000001</v>
      </c>
      <c r="J47" s="24">
        <f t="shared" si="19"/>
        <v>72.912000000000006</v>
      </c>
      <c r="K47" s="20">
        <f t="shared" si="20"/>
        <v>104.16</v>
      </c>
      <c r="L47" s="42">
        <v>107</v>
      </c>
    </row>
    <row r="48" spans="1:12" x14ac:dyDescent="0.25">
      <c r="A48" s="18">
        <v>45</v>
      </c>
      <c r="B48" s="34">
        <v>1015</v>
      </c>
      <c r="C48" s="39">
        <f t="shared" si="14"/>
        <v>710.5</v>
      </c>
      <c r="D48" s="39">
        <f t="shared" si="15"/>
        <v>406</v>
      </c>
      <c r="E48" s="24">
        <f t="shared" si="16"/>
        <v>2.4630541871921183</v>
      </c>
      <c r="F48" s="24">
        <v>2.5</v>
      </c>
      <c r="G48" s="24">
        <f>G47</f>
        <v>40</v>
      </c>
      <c r="H48" s="24">
        <f t="shared" si="17"/>
        <v>100</v>
      </c>
      <c r="I48" s="24">
        <f t="shared" si="18"/>
        <v>40.6</v>
      </c>
      <c r="J48" s="24">
        <f t="shared" si="19"/>
        <v>71.05</v>
      </c>
      <c r="K48" s="20">
        <f t="shared" si="20"/>
        <v>101.5</v>
      </c>
      <c r="L48" s="42">
        <v>105</v>
      </c>
    </row>
    <row r="49" spans="1:12" x14ac:dyDescent="0.25">
      <c r="A49" s="18">
        <v>50</v>
      </c>
      <c r="B49" s="34">
        <v>1116</v>
      </c>
      <c r="C49" s="39">
        <f t="shared" si="14"/>
        <v>781.19999999999993</v>
      </c>
      <c r="D49" s="39">
        <f t="shared" si="15"/>
        <v>446.40000000000003</v>
      </c>
      <c r="E49" s="24">
        <f t="shared" si="16"/>
        <v>2.2401433691756272</v>
      </c>
      <c r="F49" s="24">
        <v>2.2999999999999998</v>
      </c>
      <c r="G49" s="24">
        <f>G48</f>
        <v>40</v>
      </c>
      <c r="H49" s="24">
        <f t="shared" si="17"/>
        <v>92</v>
      </c>
      <c r="I49" s="24">
        <f t="shared" si="18"/>
        <v>41.068800000000003</v>
      </c>
      <c r="J49" s="24">
        <f t="shared" si="19"/>
        <v>71.870399999999989</v>
      </c>
      <c r="K49" s="20">
        <f t="shared" si="20"/>
        <v>102.672</v>
      </c>
      <c r="L49" s="42">
        <v>102</v>
      </c>
    </row>
    <row r="50" spans="1:12" x14ac:dyDescent="0.25">
      <c r="A50" s="18"/>
      <c r="B50" s="32"/>
      <c r="C50" s="32"/>
      <c r="D50" s="41"/>
      <c r="E50" s="32"/>
      <c r="F50" s="32"/>
      <c r="G50" s="32"/>
      <c r="H50" s="32"/>
      <c r="I50" s="32"/>
      <c r="J50" s="24" t="s">
        <v>3</v>
      </c>
      <c r="L50" s="32"/>
    </row>
    <row r="56" spans="1:12" x14ac:dyDescent="0.25">
      <c r="A56" s="51"/>
      <c r="B56" s="52"/>
      <c r="C56" s="52"/>
      <c r="D56" s="52"/>
      <c r="E56" s="52"/>
      <c r="F56" s="52"/>
      <c r="G56" s="51"/>
      <c r="H56" s="51"/>
      <c r="I56" s="51"/>
    </row>
    <row r="57" spans="1:12" x14ac:dyDescent="0.25">
      <c r="A57" s="51"/>
      <c r="B57" s="51"/>
      <c r="C57" s="29"/>
      <c r="D57" s="29"/>
      <c r="E57" s="29"/>
      <c r="F57" s="29"/>
      <c r="G57" s="29"/>
      <c r="H57" s="51"/>
      <c r="I57" s="51"/>
    </row>
    <row r="58" spans="1:12" x14ac:dyDescent="0.25">
      <c r="A58" s="51"/>
      <c r="B58" s="29"/>
      <c r="C58" s="29"/>
      <c r="D58" s="51"/>
      <c r="E58" s="51"/>
      <c r="F58" s="51"/>
      <c r="G58" s="51"/>
      <c r="H58" s="51"/>
      <c r="I58" s="51"/>
    </row>
    <row r="59" spans="1:12" x14ac:dyDescent="0.25">
      <c r="A59" s="29"/>
      <c r="B59" s="29"/>
      <c r="C59" s="29"/>
      <c r="D59" s="29"/>
      <c r="E59" s="29"/>
      <c r="F59" s="29"/>
      <c r="G59" s="29"/>
      <c r="H59" s="51"/>
      <c r="I59" s="51"/>
    </row>
    <row r="60" spans="1:12" x14ac:dyDescent="0.25">
      <c r="A60" s="29"/>
      <c r="B60" s="29"/>
      <c r="C60" s="29"/>
      <c r="D60" s="29"/>
      <c r="E60" s="29"/>
      <c r="F60" s="29"/>
      <c r="G60" s="29"/>
      <c r="H60" s="51"/>
      <c r="I60" s="51"/>
    </row>
    <row r="61" spans="1:12" x14ac:dyDescent="0.25">
      <c r="A61" s="29"/>
      <c r="B61" s="29"/>
      <c r="C61" s="53"/>
      <c r="D61" s="53"/>
      <c r="E61" s="53"/>
      <c r="F61" s="53"/>
      <c r="G61" s="29"/>
      <c r="H61" s="51"/>
      <c r="I61" s="51"/>
    </row>
    <row r="62" spans="1:12" x14ac:dyDescent="0.25">
      <c r="A62" s="29"/>
      <c r="B62" s="29"/>
      <c r="C62" s="53"/>
      <c r="D62" s="53"/>
      <c r="E62" s="53"/>
      <c r="F62" s="53"/>
      <c r="G62" s="29"/>
      <c r="H62" s="51"/>
      <c r="I62" s="51"/>
    </row>
    <row r="63" spans="1:12" x14ac:dyDescent="0.25">
      <c r="A63" s="29"/>
      <c r="B63" s="29"/>
      <c r="C63" s="53"/>
      <c r="D63" s="53"/>
      <c r="E63" s="53"/>
      <c r="F63" s="53"/>
      <c r="G63" s="29"/>
      <c r="H63" s="51"/>
      <c r="I63" s="51"/>
    </row>
    <row r="64" spans="1:12" x14ac:dyDescent="0.25">
      <c r="A64" s="29"/>
      <c r="B64" s="29"/>
      <c r="C64" s="53"/>
      <c r="D64" s="53"/>
      <c r="E64" s="53"/>
      <c r="F64" s="53"/>
      <c r="G64" s="29"/>
      <c r="H64" s="51"/>
      <c r="I64" s="51"/>
    </row>
    <row r="65" spans="1:9" x14ac:dyDescent="0.25">
      <c r="A65" s="29"/>
      <c r="B65" s="29"/>
      <c r="C65" s="53"/>
      <c r="D65" s="53"/>
      <c r="E65" s="53"/>
      <c r="F65" s="53"/>
      <c r="G65" s="29"/>
      <c r="H65" s="51"/>
      <c r="I65" s="51"/>
    </row>
    <row r="66" spans="1:9" x14ac:dyDescent="0.25">
      <c r="A66" s="29"/>
      <c r="B66" s="29"/>
      <c r="C66" s="53"/>
      <c r="D66" s="53"/>
      <c r="E66" s="53"/>
      <c r="F66" s="53"/>
      <c r="G66" s="29"/>
      <c r="H66" s="51"/>
      <c r="I66" s="51"/>
    </row>
    <row r="67" spans="1:9" x14ac:dyDescent="0.25">
      <c r="A67" s="29"/>
      <c r="B67" s="29"/>
      <c r="C67" s="53"/>
      <c r="D67" s="53"/>
      <c r="E67" s="53"/>
      <c r="F67" s="53"/>
      <c r="G67" s="29"/>
      <c r="H67" s="51"/>
      <c r="I67" s="51"/>
    </row>
    <row r="68" spans="1:9" x14ac:dyDescent="0.25">
      <c r="A68" s="29"/>
      <c r="B68" s="29"/>
      <c r="C68" s="29"/>
      <c r="D68" s="29"/>
      <c r="E68" s="29"/>
      <c r="F68" s="29"/>
      <c r="G68" s="29"/>
      <c r="H68" s="51"/>
      <c r="I68" s="51"/>
    </row>
    <row r="69" spans="1:9" x14ac:dyDescent="0.25">
      <c r="A69" s="29"/>
      <c r="B69" s="29"/>
      <c r="C69" s="29"/>
      <c r="D69" s="29"/>
      <c r="E69" s="29"/>
      <c r="F69" s="29"/>
      <c r="G69" s="29"/>
      <c r="H69" s="51"/>
      <c r="I69" s="51"/>
    </row>
    <row r="70" spans="1:9" x14ac:dyDescent="0.25">
      <c r="A70" s="51"/>
      <c r="B70" s="51"/>
      <c r="C70" s="51"/>
      <c r="D70" s="51"/>
      <c r="E70" s="51"/>
      <c r="F70" s="51"/>
      <c r="G70" s="51"/>
      <c r="H70" s="51"/>
      <c r="I70" s="51"/>
    </row>
    <row r="80" spans="1:9" x14ac:dyDescent="0.25">
      <c r="A80" s="18"/>
      <c r="B80" s="32"/>
      <c r="C80" s="32"/>
      <c r="D80" s="32"/>
      <c r="E80" s="32"/>
      <c r="F80" s="32"/>
      <c r="G80" s="32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C7" sqref="C7"/>
    </sheetView>
  </sheetViews>
  <sheetFormatPr baseColWidth="10" defaultRowHeight="15" x14ac:dyDescent="0.25"/>
  <cols>
    <col min="2" max="2" width="9" customWidth="1"/>
    <col min="3" max="3" width="8.140625" customWidth="1"/>
    <col min="4" max="4" width="8.42578125" customWidth="1"/>
    <col min="6" max="6" width="7.85546875" customWidth="1"/>
    <col min="7" max="7" width="6.5703125" customWidth="1"/>
    <col min="9" max="9" width="1.7109375" customWidth="1"/>
    <col min="14" max="14" width="10.140625" customWidth="1"/>
  </cols>
  <sheetData>
    <row r="1" spans="1:14" ht="21" x14ac:dyDescent="0.35">
      <c r="A1" s="43" t="s">
        <v>28</v>
      </c>
      <c r="J1" t="s">
        <v>49</v>
      </c>
      <c r="M1">
        <v>3000</v>
      </c>
      <c r="N1">
        <v>2000</v>
      </c>
    </row>
    <row r="2" spans="1:14" ht="15.75" x14ac:dyDescent="0.25">
      <c r="A2" s="50" t="s">
        <v>31</v>
      </c>
      <c r="E2" s="32" t="s">
        <v>33</v>
      </c>
      <c r="G2" s="47" t="s">
        <v>6</v>
      </c>
      <c r="H2" s="47" t="s">
        <v>10</v>
      </c>
      <c r="J2" s="47" t="s">
        <v>32</v>
      </c>
      <c r="K2" s="47" t="s">
        <v>34</v>
      </c>
      <c r="L2" s="47" t="s">
        <v>35</v>
      </c>
      <c r="M2" s="47" t="s">
        <v>36</v>
      </c>
    </row>
    <row r="3" spans="1:14" x14ac:dyDescent="0.25">
      <c r="A3">
        <v>31000</v>
      </c>
      <c r="B3" t="s">
        <v>29</v>
      </c>
      <c r="C3">
        <v>15</v>
      </c>
      <c r="D3" t="s">
        <v>30</v>
      </c>
      <c r="E3" s="49">
        <f>C3*A3</f>
        <v>465000</v>
      </c>
      <c r="G3">
        <v>550</v>
      </c>
      <c r="H3">
        <v>3.7</v>
      </c>
      <c r="J3">
        <f>H3*G3</f>
        <v>2035</v>
      </c>
      <c r="K3">
        <f>J3*E3</f>
        <v>946275000</v>
      </c>
      <c r="L3">
        <f>K3/10</f>
        <v>94627500</v>
      </c>
      <c r="M3" s="44">
        <f>L3/M1</f>
        <v>31542.5</v>
      </c>
      <c r="N3" s="44">
        <f>L3/N1</f>
        <v>47313.75</v>
      </c>
    </row>
    <row r="4" spans="1:14" x14ac:dyDescent="0.25">
      <c r="E4" s="49"/>
      <c r="M4" s="44"/>
    </row>
    <row r="5" spans="1:14" ht="15.75" x14ac:dyDescent="0.25">
      <c r="A5" s="50" t="s">
        <v>40</v>
      </c>
      <c r="B5" s="50"/>
      <c r="C5" s="50"/>
    </row>
    <row r="6" spans="1:14" x14ac:dyDescent="0.25">
      <c r="A6">
        <v>10000</v>
      </c>
      <c r="B6" t="s">
        <v>29</v>
      </c>
      <c r="C6">
        <v>5</v>
      </c>
      <c r="E6">
        <f>C6*A6</f>
        <v>50000</v>
      </c>
      <c r="G6">
        <v>600</v>
      </c>
      <c r="H6">
        <v>3.7</v>
      </c>
      <c r="J6">
        <f>H6*G6</f>
        <v>2220</v>
      </c>
      <c r="K6">
        <f>J6*E6</f>
        <v>111000000</v>
      </c>
      <c r="L6">
        <f>K6/10</f>
        <v>11100000</v>
      </c>
      <c r="M6">
        <f>L6/M1</f>
        <v>3700</v>
      </c>
      <c r="N6">
        <f>L6/N1</f>
        <v>5550</v>
      </c>
    </row>
    <row r="7" spans="1:14" x14ac:dyDescent="0.25">
      <c r="G7" t="s">
        <v>63</v>
      </c>
    </row>
    <row r="8" spans="1:14" ht="15.75" x14ac:dyDescent="0.25">
      <c r="A8" s="50" t="s">
        <v>41</v>
      </c>
      <c r="B8" s="50" t="s">
        <v>64</v>
      </c>
    </row>
    <row r="9" spans="1:14" x14ac:dyDescent="0.25">
      <c r="F9" s="45">
        <v>0.2</v>
      </c>
    </row>
    <row r="10" spans="1:14" x14ac:dyDescent="0.25">
      <c r="A10">
        <v>21000</v>
      </c>
      <c r="B10" t="s">
        <v>29</v>
      </c>
      <c r="C10" s="44">
        <v>19</v>
      </c>
      <c r="E10">
        <f>C10*A10</f>
        <v>399000</v>
      </c>
      <c r="F10">
        <f>E10*F9</f>
        <v>79800</v>
      </c>
      <c r="G10">
        <v>560</v>
      </c>
      <c r="H10">
        <v>3.7</v>
      </c>
      <c r="J10">
        <f>H10*G10</f>
        <v>2072</v>
      </c>
      <c r="K10">
        <f>J10*F10</f>
        <v>165345600</v>
      </c>
      <c r="L10">
        <f>K10/10</f>
        <v>16534560</v>
      </c>
      <c r="M10" s="44">
        <f>L10/M1</f>
        <v>5511.52</v>
      </c>
      <c r="N10" s="44">
        <f>L10/N1</f>
        <v>8267.2800000000007</v>
      </c>
    </row>
    <row r="11" spans="1:14" x14ac:dyDescent="0.25">
      <c r="F11" s="45">
        <v>0.1</v>
      </c>
    </row>
    <row r="12" spans="1:14" x14ac:dyDescent="0.25">
      <c r="F12">
        <f>E10*F11</f>
        <v>39900</v>
      </c>
      <c r="G12" t="s">
        <v>38</v>
      </c>
    </row>
    <row r="14" spans="1:14" ht="15.75" x14ac:dyDescent="0.25">
      <c r="A14" s="50" t="s">
        <v>37</v>
      </c>
      <c r="C14" t="s">
        <v>39</v>
      </c>
      <c r="E14" t="s">
        <v>37</v>
      </c>
    </row>
    <row r="15" spans="1:14" x14ac:dyDescent="0.25">
      <c r="C15" s="49">
        <f>E10-F10-F12</f>
        <v>279300</v>
      </c>
      <c r="D15" s="45">
        <v>0.33</v>
      </c>
      <c r="E15">
        <f>D15*C15</f>
        <v>92169</v>
      </c>
      <c r="G15">
        <v>505</v>
      </c>
      <c r="H15">
        <v>3.7</v>
      </c>
      <c r="J15" s="44">
        <f>H15*G15</f>
        <v>1868.5</v>
      </c>
      <c r="K15">
        <f>J15*E15</f>
        <v>172217776.5</v>
      </c>
      <c r="L15" s="44">
        <f>K15/10</f>
        <v>17221777.649999999</v>
      </c>
      <c r="M15" s="44">
        <f>L15/M1</f>
        <v>5740.5925499999994</v>
      </c>
      <c r="N15" s="44">
        <f>L15/N1</f>
        <v>8610.888825</v>
      </c>
    </row>
    <row r="16" spans="1:14" x14ac:dyDescent="0.25">
      <c r="G16" t="s">
        <v>4</v>
      </c>
    </row>
    <row r="19" spans="1:14" ht="15.75" x14ac:dyDescent="0.25">
      <c r="A19" s="50" t="s">
        <v>65</v>
      </c>
      <c r="B19" s="50"/>
      <c r="C19" t="s">
        <v>42</v>
      </c>
      <c r="E19" t="s">
        <v>43</v>
      </c>
    </row>
    <row r="20" spans="1:14" x14ac:dyDescent="0.25">
      <c r="C20" s="49">
        <f>C15-D15*C15</f>
        <v>187131</v>
      </c>
      <c r="D20" s="45">
        <v>0.2</v>
      </c>
      <c r="E20" s="44">
        <f>D20*C20</f>
        <v>37426.200000000004</v>
      </c>
      <c r="G20">
        <v>505</v>
      </c>
      <c r="H20">
        <v>4</v>
      </c>
      <c r="J20">
        <f>H20*G20</f>
        <v>2020</v>
      </c>
      <c r="K20" s="44">
        <f>J20*E20</f>
        <v>75600924.000000015</v>
      </c>
      <c r="L20" s="44">
        <f>K20/10</f>
        <v>7560092.4000000013</v>
      </c>
      <c r="M20" s="44">
        <f>L20/M1</f>
        <v>2520.0308000000005</v>
      </c>
      <c r="N20" s="44">
        <f>L20/N1</f>
        <v>3780.0462000000007</v>
      </c>
    </row>
    <row r="22" spans="1:14" x14ac:dyDescent="0.25">
      <c r="C22" s="44">
        <f>C20/E3%</f>
        <v>40.243225806451612</v>
      </c>
      <c r="D22" t="s">
        <v>44</v>
      </c>
      <c r="E22" t="s">
        <v>45</v>
      </c>
      <c r="M22" s="48">
        <f>SUM(M6:M20)</f>
        <v>17472.143349999998</v>
      </c>
      <c r="N22" s="48">
        <f>SUM(N6:N20)</f>
        <v>26208.215025000001</v>
      </c>
    </row>
    <row r="25" spans="1:14" x14ac:dyDescent="0.25">
      <c r="C25" s="48">
        <f>C20-E20</f>
        <v>149704.79999999999</v>
      </c>
      <c r="D25" s="44">
        <f>C25/E3%</f>
        <v>32.194580645161288</v>
      </c>
      <c r="E25" t="s">
        <v>44</v>
      </c>
      <c r="F25" t="s">
        <v>48</v>
      </c>
    </row>
    <row r="27" spans="1:14" x14ac:dyDescent="0.25">
      <c r="B27" t="s">
        <v>46</v>
      </c>
    </row>
    <row r="29" spans="1:14" x14ac:dyDescent="0.25">
      <c r="B29" t="s">
        <v>47</v>
      </c>
      <c r="G29" t="s">
        <v>67</v>
      </c>
      <c r="H29" t="s">
        <v>66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B1" workbookViewId="0">
      <selection activeCell="F28" sqref="F28"/>
    </sheetView>
  </sheetViews>
  <sheetFormatPr baseColWidth="10" defaultRowHeight="15" x14ac:dyDescent="0.25"/>
  <cols>
    <col min="1" max="1" width="11.42578125" hidden="1" customWidth="1"/>
    <col min="2" max="2" width="22.7109375" customWidth="1"/>
    <col min="3" max="4" width="12.85546875" customWidth="1"/>
    <col min="6" max="6" width="15.28515625" customWidth="1"/>
  </cols>
  <sheetData>
    <row r="1" spans="1:6" ht="21" x14ac:dyDescent="0.35">
      <c r="A1" t="s">
        <v>50</v>
      </c>
      <c r="B1" s="43" t="s">
        <v>62</v>
      </c>
    </row>
    <row r="3" spans="1:6" x14ac:dyDescent="0.25">
      <c r="D3" t="s">
        <v>54</v>
      </c>
      <c r="E3" t="s">
        <v>53</v>
      </c>
    </row>
    <row r="4" spans="1:6" x14ac:dyDescent="0.25">
      <c r="B4" t="s">
        <v>51</v>
      </c>
      <c r="C4">
        <v>70</v>
      </c>
      <c r="D4">
        <v>10</v>
      </c>
      <c r="E4">
        <f>C4/D4</f>
        <v>7</v>
      </c>
    </row>
    <row r="5" spans="1:6" x14ac:dyDescent="0.25">
      <c r="B5" t="s">
        <v>52</v>
      </c>
      <c r="C5">
        <v>7</v>
      </c>
      <c r="D5">
        <v>1</v>
      </c>
      <c r="E5">
        <f t="shared" ref="E5:E6" si="0">C5/D5</f>
        <v>7</v>
      </c>
      <c r="F5" t="s">
        <v>58</v>
      </c>
    </row>
    <row r="6" spans="1:6" x14ac:dyDescent="0.25">
      <c r="B6" t="s">
        <v>55</v>
      </c>
      <c r="C6">
        <v>250</v>
      </c>
      <c r="D6">
        <v>50</v>
      </c>
      <c r="E6">
        <f t="shared" si="0"/>
        <v>5</v>
      </c>
    </row>
    <row r="7" spans="1:6" x14ac:dyDescent="0.25">
      <c r="B7" t="s">
        <v>56</v>
      </c>
      <c r="C7">
        <v>100</v>
      </c>
      <c r="D7">
        <v>1907</v>
      </c>
      <c r="E7" s="46">
        <f>C7/D7*100</f>
        <v>5.2438384897745145</v>
      </c>
    </row>
    <row r="8" spans="1:6" x14ac:dyDescent="0.25">
      <c r="B8" t="s">
        <v>57</v>
      </c>
      <c r="C8">
        <v>70</v>
      </c>
      <c r="D8">
        <v>1350</v>
      </c>
      <c r="E8" s="46">
        <f>C8/D8*100</f>
        <v>5.1851851851851851</v>
      </c>
    </row>
    <row r="9" spans="1:6" x14ac:dyDescent="0.25">
      <c r="B9" t="s">
        <v>60</v>
      </c>
      <c r="C9">
        <v>20</v>
      </c>
      <c r="D9">
        <v>762</v>
      </c>
      <c r="E9" s="46">
        <f>C9/D9*100</f>
        <v>2.6246719160104988</v>
      </c>
    </row>
    <row r="10" spans="1:6" x14ac:dyDescent="0.25">
      <c r="B10" t="s">
        <v>61</v>
      </c>
      <c r="C10">
        <v>25</v>
      </c>
      <c r="D10">
        <v>1077</v>
      </c>
      <c r="E10" s="46">
        <f>C10/D10*100</f>
        <v>2.3212627669452179</v>
      </c>
    </row>
    <row r="12" spans="1:6" x14ac:dyDescent="0.25">
      <c r="B12" t="s">
        <v>59</v>
      </c>
      <c r="E12">
        <v>8</v>
      </c>
      <c r="F12" t="s">
        <v>58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F25" sqref="F25"/>
    </sheetView>
  </sheetViews>
  <sheetFormatPr baseColWidth="10" defaultRowHeight="15" x14ac:dyDescent="0.25"/>
  <sheetData>
    <row r="1" spans="1:16" ht="18.75" x14ac:dyDescent="0.3">
      <c r="A1" s="55" t="s">
        <v>71</v>
      </c>
    </row>
    <row r="2" spans="1:16" x14ac:dyDescent="0.25">
      <c r="F2" t="s">
        <v>77</v>
      </c>
    </row>
    <row r="3" spans="1:16" x14ac:dyDescent="0.25">
      <c r="F3" s="47" t="s">
        <v>74</v>
      </c>
      <c r="G3" s="47" t="s">
        <v>75</v>
      </c>
      <c r="H3" s="47" t="s">
        <v>76</v>
      </c>
      <c r="I3" s="47" t="s">
        <v>78</v>
      </c>
      <c r="J3" s="47" t="s">
        <v>79</v>
      </c>
      <c r="K3" s="47" t="s">
        <v>86</v>
      </c>
    </row>
    <row r="4" spans="1:16" x14ac:dyDescent="0.25">
      <c r="B4" t="s">
        <v>72</v>
      </c>
      <c r="D4">
        <v>300</v>
      </c>
      <c r="E4" t="s">
        <v>73</v>
      </c>
      <c r="F4">
        <v>4</v>
      </c>
      <c r="G4">
        <f>D4/F4</f>
        <v>75</v>
      </c>
      <c r="H4">
        <v>5.3</v>
      </c>
      <c r="I4">
        <f>H4*G4</f>
        <v>397.5</v>
      </c>
      <c r="J4">
        <v>30</v>
      </c>
      <c r="K4" s="49">
        <f>J4*I4</f>
        <v>11925</v>
      </c>
      <c r="P4" s="56"/>
    </row>
    <row r="5" spans="1:16" x14ac:dyDescent="0.25">
      <c r="P5" s="56"/>
    </row>
    <row r="6" spans="1:16" x14ac:dyDescent="0.25">
      <c r="P6" s="56"/>
    </row>
    <row r="7" spans="1:16" x14ac:dyDescent="0.25">
      <c r="F7" s="47" t="s">
        <v>80</v>
      </c>
      <c r="G7" s="47" t="s">
        <v>81</v>
      </c>
    </row>
    <row r="8" spans="1:16" x14ac:dyDescent="0.25">
      <c r="C8" t="s">
        <v>87</v>
      </c>
      <c r="D8">
        <v>300000</v>
      </c>
      <c r="E8" t="s">
        <v>34</v>
      </c>
      <c r="F8">
        <v>0.1</v>
      </c>
      <c r="G8" s="49">
        <f>F8*D8</f>
        <v>30000</v>
      </c>
    </row>
    <row r="11" spans="1:16" x14ac:dyDescent="0.25">
      <c r="F11" t="s">
        <v>83</v>
      </c>
      <c r="H11" t="s">
        <v>84</v>
      </c>
      <c r="I11" t="s">
        <v>85</v>
      </c>
    </row>
    <row r="12" spans="1:16" x14ac:dyDescent="0.25">
      <c r="B12" t="s">
        <v>82</v>
      </c>
      <c r="D12">
        <v>300000</v>
      </c>
      <c r="E12" t="s">
        <v>81</v>
      </c>
      <c r="F12" s="45">
        <v>0.35</v>
      </c>
      <c r="G12">
        <f>F12*D12</f>
        <v>105000</v>
      </c>
      <c r="H12">
        <f>D12-G12</f>
        <v>195000</v>
      </c>
      <c r="I12" s="45">
        <v>0.08</v>
      </c>
      <c r="K12">
        <f>I12*H12</f>
        <v>15600</v>
      </c>
    </row>
    <row r="14" spans="1:16" x14ac:dyDescent="0.25">
      <c r="B14" t="s">
        <v>89</v>
      </c>
      <c r="K14" t="s">
        <v>88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Badstraße</vt:lpstr>
    </vt:vector>
  </TitlesOfParts>
  <Company>Huber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Huber</dc:creator>
  <cp:lastModifiedBy>Ludwig Huber</cp:lastModifiedBy>
  <cp:lastPrinted>2022-03-15T07:18:45Z</cp:lastPrinted>
  <dcterms:created xsi:type="dcterms:W3CDTF">2020-10-23T19:31:30Z</dcterms:created>
  <dcterms:modified xsi:type="dcterms:W3CDTF">2022-08-28T15:31:12Z</dcterms:modified>
</cp:coreProperties>
</file>